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D3B2BC0B-AAA6-4011-8993-D70A49A52559}" xr6:coauthVersionLast="47" xr6:coauthVersionMax="47" xr10:uidLastSave="{00000000-0000-0000-0000-000000000000}"/>
  <bookViews>
    <workbookView xWindow="-104" yWindow="-104" windowWidth="22326" windowHeight="11947" xr2:uid="{5A7A6CC7-1720-41DA-B2C1-ED5983C1C5E1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1" i="8"/>
  <c r="F48" i="8"/>
  <c r="C48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6" i="7"/>
  <c r="H27" i="7" s="1"/>
  <c r="H32" i="7" s="1"/>
  <c r="H25" i="7"/>
  <c r="H20" i="7"/>
  <c r="F12" i="7"/>
  <c r="H9" i="7"/>
  <c r="H7" i="7"/>
  <c r="H6" i="7"/>
  <c r="B4" i="7"/>
  <c r="B3" i="7"/>
  <c r="H13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3" i="6"/>
  <c r="G45" i="6"/>
  <c r="G51" i="6" s="1"/>
  <c r="F45" i="6"/>
  <c r="C45" i="6"/>
  <c r="H42" i="6"/>
  <c r="H38" i="6"/>
  <c r="G38" i="6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H80" i="5" s="1"/>
  <c r="H75" i="5"/>
  <c r="H67" i="5"/>
  <c r="H53" i="5"/>
  <c r="F45" i="5"/>
  <c r="C45" i="5"/>
  <c r="G45" i="5" s="1"/>
  <c r="H42" i="5"/>
  <c r="G38" i="5"/>
  <c r="G39" i="5" s="1"/>
  <c r="G68" i="5" s="1"/>
  <c r="G37" i="5"/>
  <c r="H36" i="5"/>
  <c r="H28" i="5"/>
  <c r="H26" i="5"/>
  <c r="H32" i="5" s="1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H86" i="4"/>
  <c r="G80" i="4"/>
  <c r="G76" i="4"/>
  <c r="H75" i="4"/>
  <c r="H67" i="4"/>
  <c r="H62" i="4"/>
  <c r="H60" i="4"/>
  <c r="H53" i="4"/>
  <c r="G45" i="4"/>
  <c r="G51" i="4" s="1"/>
  <c r="F45" i="4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F129" i="3" s="1"/>
  <c r="E124" i="3"/>
  <c r="G120" i="3"/>
  <c r="G119" i="3"/>
  <c r="H118" i="3"/>
  <c r="H114" i="3"/>
  <c r="H107" i="3"/>
  <c r="I103" i="3"/>
  <c r="H101" i="3"/>
  <c r="I98" i="3"/>
  <c r="H98" i="3"/>
  <c r="H103" i="3" s="1"/>
  <c r="H96" i="3"/>
  <c r="G87" i="3"/>
  <c r="H86" i="3"/>
  <c r="G80" i="3"/>
  <c r="G78" i="3"/>
  <c r="H75" i="3"/>
  <c r="H67" i="3"/>
  <c r="H63" i="3"/>
  <c r="H62" i="3"/>
  <c r="H58" i="3"/>
  <c r="H56" i="3"/>
  <c r="H53" i="3"/>
  <c r="F45" i="3"/>
  <c r="C45" i="3"/>
  <c r="G45" i="3" s="1"/>
  <c r="H42" i="3"/>
  <c r="G38" i="3"/>
  <c r="G37" i="3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H31" i="2"/>
  <c r="G31" i="2"/>
  <c r="H30" i="2"/>
  <c r="G30" i="2"/>
  <c r="H29" i="2"/>
  <c r="G29" i="2"/>
  <c r="H28" i="2"/>
  <c r="H32" i="2" s="1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H186" i="1"/>
  <c r="C186" i="1"/>
  <c r="H182" i="1"/>
  <c r="C182" i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73" i="1" s="1"/>
  <c r="G86" i="8" s="1"/>
  <c r="H162" i="1"/>
  <c r="H161" i="1"/>
  <c r="E84" i="1"/>
  <c r="D83" i="1"/>
  <c r="E128" i="6" s="1"/>
  <c r="A83" i="1"/>
  <c r="D81" i="1"/>
  <c r="E123" i="6" s="1"/>
  <c r="E80" i="1"/>
  <c r="E83" i="1" s="1"/>
  <c r="D80" i="1"/>
  <c r="E123" i="3" s="1"/>
  <c r="F123" i="3" s="1"/>
  <c r="D78" i="1"/>
  <c r="G72" i="1"/>
  <c r="G92" i="5" s="1"/>
  <c r="G71" i="1"/>
  <c r="G70" i="1"/>
  <c r="G89" i="7" s="1"/>
  <c r="G69" i="1"/>
  <c r="G89" i="4" s="1"/>
  <c r="G68" i="1"/>
  <c r="G87" i="6" s="1"/>
  <c r="G67" i="1"/>
  <c r="G86" i="6" s="1"/>
  <c r="E62" i="1"/>
  <c r="G79" i="4" s="1"/>
  <c r="E61" i="1"/>
  <c r="G77" i="6" s="1"/>
  <c r="E59" i="1"/>
  <c r="G76" i="3" s="1"/>
  <c r="H54" i="1"/>
  <c r="H53" i="1"/>
  <c r="H52" i="1"/>
  <c r="H51" i="1"/>
  <c r="H50" i="1"/>
  <c r="H49" i="1"/>
  <c r="H48" i="1"/>
  <c r="H55" i="1" s="1"/>
  <c r="H47" i="1"/>
  <c r="F43" i="1"/>
  <c r="D43" i="1"/>
  <c r="E43" i="1" s="1"/>
  <c r="I42" i="1" s="1"/>
  <c r="A42" i="1"/>
  <c r="E40" i="1"/>
  <c r="D40" i="1"/>
  <c r="A39" i="1"/>
  <c r="F37" i="1"/>
  <c r="E37" i="1"/>
  <c r="I36" i="1" s="1"/>
  <c r="I54" i="3" s="1"/>
  <c r="D37" i="1"/>
  <c r="A36" i="1"/>
  <c r="F34" i="1"/>
  <c r="E34" i="1"/>
  <c r="I33" i="1" s="1"/>
  <c r="A33" i="1"/>
  <c r="I30" i="1"/>
  <c r="H61" i="5" s="1"/>
  <c r="I28" i="1"/>
  <c r="H61" i="6" s="1"/>
  <c r="I26" i="1"/>
  <c r="H60" i="3" s="1"/>
  <c r="I24" i="1"/>
  <c r="H58" i="7" s="1"/>
  <c r="E24" i="1"/>
  <c r="D24" i="1"/>
  <c r="G22" i="1"/>
  <c r="E22" i="1"/>
  <c r="I22" i="1" s="1"/>
  <c r="I20" i="1"/>
  <c r="H57" i="7" s="1"/>
  <c r="I18" i="1"/>
  <c r="H56" i="4" s="1"/>
  <c r="I16" i="1"/>
  <c r="F7" i="1"/>
  <c r="H26" i="4" s="1"/>
  <c r="H32" i="4" s="1"/>
  <c r="G51" i="3" l="1"/>
  <c r="G51" i="5"/>
  <c r="G68" i="6"/>
  <c r="H55" i="4"/>
  <c r="H55" i="7"/>
  <c r="H55" i="5"/>
  <c r="I55" i="3"/>
  <c r="I64" i="3" s="1"/>
  <c r="I70" i="3" s="1"/>
  <c r="H55" i="6"/>
  <c r="H55" i="3"/>
  <c r="H54" i="3"/>
  <c r="H54" i="5"/>
  <c r="H37" i="7"/>
  <c r="H80" i="4"/>
  <c r="H38" i="4"/>
  <c r="H135" i="4"/>
  <c r="H37" i="4"/>
  <c r="H54" i="7"/>
  <c r="H54" i="6"/>
  <c r="H133" i="7"/>
  <c r="H38" i="7"/>
  <c r="H135" i="3"/>
  <c r="H37" i="3"/>
  <c r="H80" i="3"/>
  <c r="G90" i="7"/>
  <c r="H90" i="7" s="1"/>
  <c r="G91" i="5"/>
  <c r="G91" i="3"/>
  <c r="G90" i="6"/>
  <c r="G91" i="4"/>
  <c r="I135" i="3"/>
  <c r="I37" i="3"/>
  <c r="I80" i="3"/>
  <c r="H135" i="5"/>
  <c r="H37" i="5"/>
  <c r="H39" i="5" s="1"/>
  <c r="H68" i="5" s="1"/>
  <c r="H108" i="5"/>
  <c r="H107" i="6"/>
  <c r="I108" i="3"/>
  <c r="H108" i="4"/>
  <c r="H107" i="7"/>
  <c r="H108" i="3"/>
  <c r="I59" i="3"/>
  <c r="H59" i="5"/>
  <c r="H59" i="3"/>
  <c r="H59" i="6"/>
  <c r="H59" i="4"/>
  <c r="H59" i="7"/>
  <c r="G39" i="3"/>
  <c r="G68" i="3" s="1"/>
  <c r="G51" i="7"/>
  <c r="H79" i="7"/>
  <c r="G69" i="4"/>
  <c r="I38" i="3"/>
  <c r="H38" i="3"/>
  <c r="D34" i="9"/>
  <c r="C34" i="9"/>
  <c r="B34" i="9"/>
  <c r="I60" i="3"/>
  <c r="H57" i="4"/>
  <c r="G90" i="4"/>
  <c r="H62" i="5"/>
  <c r="G76" i="5"/>
  <c r="E124" i="5"/>
  <c r="G88" i="6"/>
  <c r="E122" i="7"/>
  <c r="H57" i="3"/>
  <c r="H61" i="3"/>
  <c r="G89" i="3"/>
  <c r="H58" i="4"/>
  <c r="H63" i="5"/>
  <c r="G87" i="5"/>
  <c r="G78" i="6"/>
  <c r="H133" i="6"/>
  <c r="H60" i="7"/>
  <c r="G91" i="7"/>
  <c r="I61" i="3"/>
  <c r="E129" i="5"/>
  <c r="H56" i="6"/>
  <c r="G89" i="6"/>
  <c r="H61" i="7"/>
  <c r="G75" i="7"/>
  <c r="E123" i="7"/>
  <c r="H57" i="6"/>
  <c r="F40" i="1"/>
  <c r="I39" i="1" s="1"/>
  <c r="H54" i="4" s="1"/>
  <c r="H64" i="4" s="1"/>
  <c r="H70" i="4" s="1"/>
  <c r="I56" i="3"/>
  <c r="I62" i="3"/>
  <c r="G90" i="3"/>
  <c r="H61" i="4"/>
  <c r="G92" i="4"/>
  <c r="G78" i="5"/>
  <c r="H58" i="6"/>
  <c r="E128" i="7"/>
  <c r="H5" i="9"/>
  <c r="G89" i="5"/>
  <c r="E122" i="6"/>
  <c r="F122" i="6" s="1"/>
  <c r="F128" i="6" s="1"/>
  <c r="G87" i="7"/>
  <c r="H6" i="9"/>
  <c r="I57" i="3"/>
  <c r="I63" i="3"/>
  <c r="H63" i="4"/>
  <c r="G87" i="4"/>
  <c r="H56" i="5"/>
  <c r="G79" i="5"/>
  <c r="H60" i="6"/>
  <c r="G91" i="6"/>
  <c r="G77" i="7"/>
  <c r="H7" i="9"/>
  <c r="E129" i="4"/>
  <c r="F129" i="4" s="1"/>
  <c r="H57" i="5"/>
  <c r="G90" i="5"/>
  <c r="G75" i="6"/>
  <c r="G88" i="7"/>
  <c r="H8" i="9"/>
  <c r="E60" i="1"/>
  <c r="I58" i="3"/>
  <c r="G79" i="3"/>
  <c r="G88" i="4"/>
  <c r="H58" i="5"/>
  <c r="H41" i="6"/>
  <c r="H62" i="6"/>
  <c r="G78" i="7"/>
  <c r="G78" i="4"/>
  <c r="H38" i="5"/>
  <c r="H56" i="7"/>
  <c r="H9" i="9"/>
  <c r="G88" i="3"/>
  <c r="G92" i="3"/>
  <c r="H60" i="5"/>
  <c r="E123" i="5"/>
  <c r="F123" i="5" s="1"/>
  <c r="H10" i="9"/>
  <c r="H64" i="5" l="1"/>
  <c r="H70" i="5" s="1"/>
  <c r="G69" i="5"/>
  <c r="H41" i="5"/>
  <c r="H39" i="4"/>
  <c r="H64" i="3"/>
  <c r="H70" i="3" s="1"/>
  <c r="H78" i="6"/>
  <c r="G94" i="3"/>
  <c r="G68" i="7"/>
  <c r="H75" i="6"/>
  <c r="G93" i="6"/>
  <c r="D32" i="9"/>
  <c r="C32" i="9"/>
  <c r="B32" i="9"/>
  <c r="G69" i="3"/>
  <c r="H39" i="7"/>
  <c r="G76" i="6"/>
  <c r="G77" i="4"/>
  <c r="G76" i="7"/>
  <c r="G77" i="5"/>
  <c r="G77" i="3"/>
  <c r="F129" i="5"/>
  <c r="H63" i="6"/>
  <c r="H69" i="6" s="1"/>
  <c r="G93" i="7"/>
  <c r="G94" i="4"/>
  <c r="H39" i="3"/>
  <c r="I39" i="3"/>
  <c r="H63" i="7"/>
  <c r="H69" i="7" s="1"/>
  <c r="D28" i="9"/>
  <c r="D35" i="9" s="1"/>
  <c r="C28" i="9"/>
  <c r="B28" i="9"/>
  <c r="G94" i="5"/>
  <c r="D31" i="9"/>
  <c r="C31" i="9"/>
  <c r="B31" i="9"/>
  <c r="F122" i="7"/>
  <c r="F128" i="7" s="1"/>
  <c r="H44" i="6"/>
  <c r="H43" i="6"/>
  <c r="H50" i="6"/>
  <c r="H49" i="6"/>
  <c r="H48" i="6"/>
  <c r="H73" i="6"/>
  <c r="H77" i="6" s="1"/>
  <c r="H47" i="6"/>
  <c r="H46" i="6"/>
  <c r="H45" i="6"/>
  <c r="D33" i="9"/>
  <c r="C33" i="9"/>
  <c r="B33" i="9"/>
  <c r="D30" i="9"/>
  <c r="C30" i="9"/>
  <c r="B30" i="9"/>
  <c r="D29" i="9"/>
  <c r="C29" i="9"/>
  <c r="B29" i="9"/>
  <c r="H51" i="6"/>
  <c r="I68" i="3" l="1"/>
  <c r="I41" i="3"/>
  <c r="H68" i="4"/>
  <c r="H41" i="4"/>
  <c r="H49" i="5"/>
  <c r="H74" i="5"/>
  <c r="H48" i="5"/>
  <c r="H47" i="5"/>
  <c r="H44" i="5"/>
  <c r="H46" i="5"/>
  <c r="H43" i="5"/>
  <c r="H50" i="5"/>
  <c r="H45" i="5"/>
  <c r="H68" i="6"/>
  <c r="H70" i="6" s="1"/>
  <c r="H86" i="6"/>
  <c r="H68" i="3"/>
  <c r="H41" i="3"/>
  <c r="H51" i="5"/>
  <c r="H77" i="5"/>
  <c r="B35" i="9"/>
  <c r="H76" i="6"/>
  <c r="H80" i="6" s="1"/>
  <c r="H135" i="6" s="1"/>
  <c r="C35" i="9"/>
  <c r="H67" i="7"/>
  <c r="H41" i="7"/>
  <c r="H47" i="3" l="1"/>
  <c r="H46" i="3"/>
  <c r="H74" i="3"/>
  <c r="H50" i="3"/>
  <c r="H44" i="3"/>
  <c r="H48" i="3"/>
  <c r="H43" i="3"/>
  <c r="H49" i="3"/>
  <c r="H45" i="3"/>
  <c r="H51" i="3"/>
  <c r="H46" i="7"/>
  <c r="H44" i="7"/>
  <c r="H43" i="7"/>
  <c r="H50" i="7"/>
  <c r="H49" i="7"/>
  <c r="H48" i="7"/>
  <c r="H73" i="7"/>
  <c r="H47" i="7"/>
  <c r="H45" i="7"/>
  <c r="H51" i="7"/>
  <c r="H50" i="4"/>
  <c r="H44" i="4"/>
  <c r="H43" i="4"/>
  <c r="H49" i="4"/>
  <c r="H74" i="4"/>
  <c r="H48" i="4"/>
  <c r="H47" i="4"/>
  <c r="H46" i="4"/>
  <c r="H45" i="4"/>
  <c r="H51" i="4"/>
  <c r="H134" i="6"/>
  <c r="H84" i="6"/>
  <c r="H69" i="5"/>
  <c r="H71" i="5" s="1"/>
  <c r="H87" i="5"/>
  <c r="H79" i="5"/>
  <c r="H78" i="5"/>
  <c r="H76" i="5"/>
  <c r="H81" i="5" s="1"/>
  <c r="H137" i="5" s="1"/>
  <c r="I46" i="3"/>
  <c r="I74" i="3"/>
  <c r="I50" i="3"/>
  <c r="I49" i="3"/>
  <c r="I48" i="3"/>
  <c r="I43" i="3"/>
  <c r="I47" i="3"/>
  <c r="I44" i="3"/>
  <c r="I45" i="3"/>
  <c r="I51" i="3"/>
  <c r="I69" i="3" s="1"/>
  <c r="I71" i="3"/>
  <c r="H69" i="3" l="1"/>
  <c r="H71" i="3" s="1"/>
  <c r="I87" i="3"/>
  <c r="H87" i="3"/>
  <c r="H136" i="5"/>
  <c r="H85" i="5"/>
  <c r="H87" i="6"/>
  <c r="H91" i="6"/>
  <c r="H90" i="6"/>
  <c r="H88" i="6"/>
  <c r="H89" i="6"/>
  <c r="H68" i="7"/>
  <c r="H70" i="7" s="1"/>
  <c r="H86" i="7"/>
  <c r="H78" i="3"/>
  <c r="H76" i="3"/>
  <c r="H79" i="3"/>
  <c r="H77" i="3"/>
  <c r="I76" i="3"/>
  <c r="I78" i="3"/>
  <c r="I79" i="3"/>
  <c r="I77" i="3"/>
  <c r="H77" i="7"/>
  <c r="H75" i="7"/>
  <c r="H78" i="7"/>
  <c r="H76" i="7"/>
  <c r="I136" i="3"/>
  <c r="H69" i="4"/>
  <c r="H71" i="4" s="1"/>
  <c r="H87" i="4"/>
  <c r="H79" i="4"/>
  <c r="H76" i="4"/>
  <c r="H78" i="4"/>
  <c r="H77" i="4"/>
  <c r="H80" i="7" l="1"/>
  <c r="H135" i="7" s="1"/>
  <c r="H134" i="7"/>
  <c r="H84" i="7"/>
  <c r="H93" i="6"/>
  <c r="H101" i="6" s="1"/>
  <c r="H103" i="6" s="1"/>
  <c r="I81" i="3"/>
  <c r="H81" i="3"/>
  <c r="H137" i="3" s="1"/>
  <c r="H81" i="4"/>
  <c r="H137" i="4" s="1"/>
  <c r="H136" i="4"/>
  <c r="H93" i="5"/>
  <c r="H88" i="5"/>
  <c r="H92" i="5"/>
  <c r="H89" i="5"/>
  <c r="H91" i="5"/>
  <c r="H90" i="5"/>
  <c r="H136" i="3"/>
  <c r="H136" i="6" l="1"/>
  <c r="H114" i="6"/>
  <c r="I137" i="3"/>
  <c r="I85" i="3"/>
  <c r="H94" i="5"/>
  <c r="H102" i="5" s="1"/>
  <c r="H104" i="5" s="1"/>
  <c r="H89" i="7"/>
  <c r="H87" i="7"/>
  <c r="H88" i="7"/>
  <c r="H91" i="7"/>
  <c r="H85" i="4"/>
  <c r="H85" i="3"/>
  <c r="H138" i="5" l="1"/>
  <c r="H115" i="5"/>
  <c r="H93" i="3"/>
  <c r="H92" i="3"/>
  <c r="H91" i="3"/>
  <c r="H90" i="3"/>
  <c r="H88" i="3"/>
  <c r="H89" i="3"/>
  <c r="H93" i="7"/>
  <c r="H101" i="7" s="1"/>
  <c r="H103" i="7" s="1"/>
  <c r="I93" i="3"/>
  <c r="I90" i="3"/>
  <c r="I88" i="3"/>
  <c r="I91" i="3"/>
  <c r="I92" i="3"/>
  <c r="I89" i="3"/>
  <c r="H108" i="6"/>
  <c r="H111" i="6" s="1"/>
  <c r="H137" i="6" s="1"/>
  <c r="H118" i="6"/>
  <c r="H138" i="6"/>
  <c r="H93" i="4"/>
  <c r="H89" i="4"/>
  <c r="H88" i="4"/>
  <c r="H90" i="4"/>
  <c r="H91" i="4"/>
  <c r="H92" i="4"/>
  <c r="H94" i="3" l="1"/>
  <c r="H102" i="3" s="1"/>
  <c r="H104" i="3" s="1"/>
  <c r="H109" i="5"/>
  <c r="H112" i="5" s="1"/>
  <c r="H139" i="5" s="1"/>
  <c r="H119" i="5"/>
  <c r="H132" i="5" s="1"/>
  <c r="H140" i="6"/>
  <c r="H140" i="5"/>
  <c r="H136" i="7"/>
  <c r="H114" i="7"/>
  <c r="H119" i="6"/>
  <c r="H129" i="6" s="1"/>
  <c r="H94" i="4"/>
  <c r="H102" i="4" s="1"/>
  <c r="H104" i="4" s="1"/>
  <c r="I94" i="3"/>
  <c r="I102" i="3" s="1"/>
  <c r="I104" i="3" s="1"/>
  <c r="H139" i="6" l="1"/>
  <c r="H120" i="6"/>
  <c r="H108" i="7"/>
  <c r="H111" i="7" s="1"/>
  <c r="H137" i="7" s="1"/>
  <c r="H118" i="7"/>
  <c r="H138" i="7"/>
  <c r="E76" i="8"/>
  <c r="G76" i="8" s="1"/>
  <c r="F29" i="8"/>
  <c r="G29" i="8" s="1"/>
  <c r="H120" i="5"/>
  <c r="H142" i="5" s="1"/>
  <c r="F15" i="8" s="1"/>
  <c r="G15" i="8" s="1"/>
  <c r="H130" i="5"/>
  <c r="I138" i="3"/>
  <c r="I115" i="3"/>
  <c r="H138" i="4"/>
  <c r="H115" i="4"/>
  <c r="H138" i="3"/>
  <c r="H115" i="3"/>
  <c r="I29" i="8" l="1"/>
  <c r="J29" i="8" s="1"/>
  <c r="D54" i="8"/>
  <c r="G54" i="8" s="1"/>
  <c r="H119" i="4"/>
  <c r="H109" i="4"/>
  <c r="H112" i="4" s="1"/>
  <c r="H139" i="4" s="1"/>
  <c r="H132" i="4"/>
  <c r="H120" i="4"/>
  <c r="H142" i="4" s="1"/>
  <c r="E61" i="8" s="1"/>
  <c r="G61" i="8" s="1"/>
  <c r="H121" i="5"/>
  <c r="H141" i="5"/>
  <c r="D46" i="8"/>
  <c r="G46" i="8" s="1"/>
  <c r="I15" i="8"/>
  <c r="H109" i="3"/>
  <c r="H112" i="3" s="1"/>
  <c r="H139" i="3" s="1"/>
  <c r="H119" i="3"/>
  <c r="H119" i="7"/>
  <c r="H129" i="7" s="1"/>
  <c r="H140" i="3"/>
  <c r="H140" i="7"/>
  <c r="H140" i="4"/>
  <c r="I109" i="3"/>
  <c r="I112" i="3" s="1"/>
  <c r="I139" i="3" s="1"/>
  <c r="I140" i="3" s="1"/>
  <c r="I119" i="3"/>
  <c r="H120" i="7" l="1"/>
  <c r="H139" i="7"/>
  <c r="E78" i="8"/>
  <c r="G78" i="8" s="1"/>
  <c r="G80" i="8" s="1"/>
  <c r="F34" i="8"/>
  <c r="G34" i="8" s="1"/>
  <c r="H130" i="4"/>
  <c r="H120" i="3"/>
  <c r="H142" i="3" s="1"/>
  <c r="H132" i="3"/>
  <c r="I120" i="3"/>
  <c r="I142" i="3" s="1"/>
  <c r="H144" i="3" s="1"/>
  <c r="I13" i="8" s="1"/>
  <c r="G53" i="8" s="1"/>
  <c r="H130" i="3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1" i="3"/>
  <c r="H121" i="3"/>
  <c r="H141" i="4"/>
  <c r="H121" i="4"/>
  <c r="D55" i="8"/>
  <c r="G55" i="8" s="1"/>
  <c r="I34" i="8"/>
  <c r="J34" i="8" s="1"/>
  <c r="I130" i="3"/>
  <c r="D39" i="8" l="1"/>
  <c r="G39" i="8" s="1"/>
  <c r="I7" i="8"/>
  <c r="I12" i="8"/>
  <c r="D44" i="8"/>
  <c r="G44" i="8" s="1"/>
  <c r="I24" i="8"/>
  <c r="D52" i="8"/>
  <c r="G52" i="8" s="1"/>
  <c r="D47" i="8"/>
  <c r="G47" i="8" s="1"/>
  <c r="I19" i="8"/>
  <c r="D49" i="8"/>
  <c r="G49" i="8" s="1"/>
  <c r="I21" i="8"/>
  <c r="I141" i="3"/>
  <c r="I121" i="3"/>
  <c r="I10" i="8"/>
  <c r="D42" i="8"/>
  <c r="G42" i="8" s="1"/>
  <c r="D50" i="8"/>
  <c r="G50" i="8" s="1"/>
  <c r="I22" i="8"/>
  <c r="I14" i="8"/>
  <c r="D45" i="8"/>
  <c r="G45" i="8" s="1"/>
  <c r="D40" i="8"/>
  <c r="G40" i="8" s="1"/>
  <c r="I8" i="8"/>
  <c r="D43" i="8"/>
  <c r="G43" i="8" s="1"/>
  <c r="I11" i="8"/>
  <c r="D48" i="8"/>
  <c r="G48" i="8" s="1"/>
  <c r="I20" i="8"/>
  <c r="D41" i="8"/>
  <c r="G41" i="8" s="1"/>
  <c r="I9" i="8"/>
  <c r="D51" i="8"/>
  <c r="G51" i="8" s="1"/>
  <c r="I23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981AD96D-62DF-43A1-BC11-26EE825A9EE1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5C2EFEF1-0F49-4AD4-B37A-92D35952C69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B599475-CA4C-43AF-BCDE-743F98DAF2F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57B3963A-2C21-401B-826F-5D37B685A88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61CA65F-F61F-4C71-8D3A-7D9EBD87A22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7E5F2FA-6EDA-4F55-8607-326984AEF46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DFBB2F2-F84E-48E0-90C5-E5714D08DA5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<sst xmlns="http://schemas.openxmlformats.org/spreadsheetml/2006/main" count="1664" uniqueCount="485">
  <si>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</si>
  <si>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</si>
  <si>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</si>
  <si>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Ribeirão Preto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</si>
  <si>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</si>
  <si>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</si>
  <si>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</si>
  <si>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</si>
  <si>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</si>
  <si>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DRF/Ribeirão Preto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</si>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</sst>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EF329C6-B60B-4B02-A004-5F7A551E4E3A}"/>
    <cellStyle name="Excel Built-in Percent" xfId="4" xr:uid="{D8D3167C-C172-4999-AA81-416A919D2C76}"/>
    <cellStyle name="Excel Built-in Percent 2" xfId="6" xr:uid="{C09CB132-D17C-42D5-8773-EC8BD66DB07F}"/>
    <cellStyle name="Excel_BuiltIn_Currency" xfId="5" xr:uid="{A6B5F00A-F3CB-49BE-AA8A-3340247FC86B}"/>
    <cellStyle name="Moeda" xfId="2" builtinId="4"/>
    <cellStyle name="Moeda_Plan1_1_Limpeza2011- Planilhas" xfId="8" xr:uid="{1815CD22-E150-4334-BD7B-5F9FD68588A7}"/>
    <cellStyle name="Normal" xfId="0" builtinId="0"/>
    <cellStyle name="Normal 2" xfId="10" xr:uid="{D2BC9AD7-01D5-49A9-866B-DBB1AB9E5A70}"/>
    <cellStyle name="Normal_Limpeza2011- Planilhas" xfId="7" xr:uid="{DC44CA39-2687-459E-AED9-320992FB1FF8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A8C16-9C96-4CA9-B535-9282AC25FDF5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1717.2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1717.2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15</v>
      </c>
      <c r="F16" s="28"/>
      <c r="G16" s="18">
        <v>1.39</v>
      </c>
      <c r="H16" s="18"/>
      <c r="I16" s="29">
        <f>ROUND((E16-G16)*D16,2)</f>
        <v>295.69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18</v>
      </c>
      <c r="F20" s="34"/>
      <c r="G20" s="34"/>
      <c r="H20" s="34"/>
      <c r="I20" s="35">
        <f>E20</f>
        <v>18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</v>
      </c>
      <c r="F26" s="28"/>
      <c r="G26" s="28"/>
      <c r="H26" s="28"/>
      <c r="I26" s="31">
        <f>E26</f>
        <v>35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0</v>
      </c>
      <c r="F28" s="28"/>
      <c r="G28" s="28"/>
      <c r="H28" s="28"/>
      <c r="I28" s="31">
        <f>E28</f>
        <v>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Ribeirão Preto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114.22799999999999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</v>
      </c>
      <c r="E34" s="43">
        <f>B34*C34*D34</f>
        <v>217.26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Ribeirão Preto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114.22799999999999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</v>
      </c>
      <c r="E37" s="43">
        <f>B37*C37*D37</f>
        <v>217.26</v>
      </c>
      <c r="F37" s="39">
        <f>0.06*F6</f>
        <v>103.032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Ribeirão Preto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155.4408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</v>
      </c>
      <c r="E40" s="43">
        <f>B40*C40*D40</f>
        <v>217.26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Ribeirão Preto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114.22799999999999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</v>
      </c>
      <c r="E43" s="43">
        <f>B43*C43*D43</f>
        <v>217.26</v>
      </c>
      <c r="F43" s="39">
        <f>0.06*F8</f>
        <v>103.032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Ribeirão Preto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2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2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7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4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2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4</v>
      </c>
      <c r="G162" s="153">
        <v>1</v>
      </c>
      <c r="H162" s="130">
        <f t="shared" si="1"/>
        <v>235.88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14</v>
      </c>
      <c r="G163" s="153">
        <v>1</v>
      </c>
      <c r="H163" s="130">
        <f t="shared" si="1"/>
        <v>744.80000000000007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50</v>
      </c>
      <c r="G164" s="153">
        <v>1</v>
      </c>
      <c r="H164" s="130">
        <f t="shared" si="1"/>
        <v>1450.5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2</v>
      </c>
      <c r="G167" s="153">
        <v>1</v>
      </c>
      <c r="H167" s="130">
        <f t="shared" si="1"/>
        <v>90.28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65</v>
      </c>
      <c r="G168" s="153">
        <v>24</v>
      </c>
      <c r="H168" s="130">
        <f t="shared" si="1"/>
        <v>62.833333333333336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106</v>
      </c>
      <c r="G169" s="153">
        <v>24</v>
      </c>
      <c r="H169" s="130">
        <f t="shared" si="1"/>
        <v>139.91999999999999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74</v>
      </c>
      <c r="G170" s="153">
        <v>24</v>
      </c>
      <c r="H170" s="130">
        <f t="shared" si="1"/>
        <v>85.5625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2870.6758333333341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16466</v>
      </c>
      <c r="B178" s="161">
        <v>0.14000000000000001</v>
      </c>
      <c r="C178" s="162">
        <f>A178*B178</f>
        <v>2305.2400000000002</v>
      </c>
      <c r="D178" s="163" t="s">
        <v>209</v>
      </c>
      <c r="E178" s="163"/>
      <c r="F178" s="163"/>
      <c r="G178" s="163"/>
      <c r="H178" s="164">
        <f>C178*2</f>
        <v>4610.4800000000005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353</v>
      </c>
      <c r="B182" s="161">
        <v>47</v>
      </c>
      <c r="C182" s="162">
        <f>A182*B182</f>
        <v>16591</v>
      </c>
      <c r="D182" s="163" t="s">
        <v>209</v>
      </c>
      <c r="E182" s="163"/>
      <c r="F182" s="163"/>
      <c r="G182" s="163"/>
      <c r="H182" s="164">
        <f>C182*2</f>
        <v>33182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745</v>
      </c>
      <c r="B186" s="161">
        <v>0.38</v>
      </c>
      <c r="C186" s="162">
        <f>A186*B186</f>
        <v>283.10000000000002</v>
      </c>
      <c r="D186" s="163" t="s">
        <v>214</v>
      </c>
      <c r="E186" s="163"/>
      <c r="F186" s="163"/>
      <c r="G186" s="163"/>
      <c r="H186" s="164">
        <f>C186*6</f>
        <v>1698.6000000000001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41027.78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778C8112-ED5D-4F4D-921F-118F8536474F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CDA659D7-2FE3-4A26-AFF2-A8B6F77157C9}">
      <formula1>0</formula1>
      <formula2>0</formula2>
    </dataValidation>
    <dataValidation errorStyle="warning" allowBlank="1" showInputMessage="1" showErrorMessage="1" errorTitle="OK" error="Atingiu o valor desejado." sqref="B12 E12 E68:F72" xr:uid="{EDAD0A35-10F5-489D-8DDB-A77E99A81CA7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A5EC7-B9DD-4880-B917-7FD7CC9CBDB2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Ribeirão Preto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296</v>
      </c>
      <c r="C4" s="180">
        <v>1200</v>
      </c>
      <c r="D4" s="181"/>
      <c r="E4" s="182"/>
      <c r="F4" s="183">
        <f>B4/C4</f>
        <v>0.24666666666666667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11015</v>
      </c>
      <c r="C5" s="188">
        <v>1200</v>
      </c>
      <c r="D5" s="188"/>
      <c r="E5" s="188"/>
      <c r="F5" s="183">
        <f t="shared" ref="F5:F11" si="0">B5/C5</f>
        <v>9.1791666666666671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137</v>
      </c>
      <c r="C9" s="188">
        <v>1500</v>
      </c>
      <c r="D9" s="188"/>
      <c r="E9" s="188"/>
      <c r="F9" s="183">
        <f t="shared" si="0"/>
        <v>9.1333333333333336E-2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429</v>
      </c>
      <c r="C11" s="188">
        <v>300</v>
      </c>
      <c r="D11" s="188"/>
      <c r="E11" s="188"/>
      <c r="F11" s="183">
        <f t="shared" si="0"/>
        <v>1.43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Ribeirão Preto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2871</v>
      </c>
      <c r="C13" s="188">
        <v>2700</v>
      </c>
      <c r="D13" s="188"/>
      <c r="E13" s="180"/>
      <c r="F13" s="195">
        <f t="shared" ref="F13:F18" si="1">B13/C13</f>
        <v>1.0633333333333332</v>
      </c>
    </row>
    <row r="14" spans="1:19" ht="31.7" customHeight="1">
      <c r="A14" s="196" t="s">
        <v>235</v>
      </c>
      <c r="B14" s="197">
        <v>974</v>
      </c>
      <c r="C14" s="198">
        <v>9000</v>
      </c>
      <c r="D14" s="198"/>
      <c r="E14" s="199"/>
      <c r="F14" s="200">
        <f t="shared" si="1"/>
        <v>0.10822222222222222</v>
      </c>
    </row>
    <row r="15" spans="1:19" ht="31.7" customHeight="1">
      <c r="A15" s="196" t="s">
        <v>236</v>
      </c>
      <c r="B15" s="197">
        <v>744</v>
      </c>
      <c r="C15" s="198">
        <v>2700</v>
      </c>
      <c r="D15" s="198"/>
      <c r="E15" s="199"/>
      <c r="F15" s="200">
        <f t="shared" si="1"/>
        <v>0.27555555555555555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12.394277777777777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11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1.5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Ribeirão Preto / SP</v>
      </c>
      <c r="I27" s="186"/>
      <c r="J27" s="187"/>
    </row>
    <row r="28" spans="1:19" ht="24.8" customHeight="1">
      <c r="A28" s="30" t="s">
        <v>248</v>
      </c>
      <c r="B28" s="179">
        <v>980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4.326328800988876E-2</v>
      </c>
      <c r="I28" s="194"/>
      <c r="J28" s="194"/>
    </row>
    <row r="29" spans="1:19" ht="27.4" customHeight="1">
      <c r="A29" s="30" t="s">
        <v>249</v>
      </c>
      <c r="B29" s="179">
        <v>244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5.4427231460724285E-2</v>
      </c>
      <c r="I29" s="194"/>
      <c r="J29" s="194"/>
    </row>
    <row r="30" spans="1:19" ht="27.25" customHeight="1">
      <c r="A30" s="30" t="s">
        <v>250</v>
      </c>
      <c r="B30" s="179">
        <v>1282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0.28596602759282186</v>
      </c>
      <c r="I30" s="194"/>
      <c r="J30" s="194"/>
    </row>
    <row r="31" spans="1:19" ht="27.25" customHeight="1">
      <c r="A31" s="30" t="s">
        <v>251</v>
      </c>
      <c r="B31" s="179">
        <v>442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1.9512625816704928E-2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0.40316917288013981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F6EB-D2FF-4857-84F8-DB098ABB61DC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Ribeirão Preto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15293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Ribeirão Preto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1717.2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1717.2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Ribeirão Preto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143.1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52.036363636363639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195.13636363636363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1912.3363636363638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Ribeirão Preto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382.46727272727276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47.808409090909095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57.370090909090912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28.685045454545456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19.123363636363639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11.474018181818183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3.8246727272727274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152.98690909090911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703.739781818182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Ribeirão Preto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114.22799999999999</v>
      </c>
      <c r="I54" s="257">
        <f>Licitante!I36</f>
        <v>114.22799999999999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295.69</v>
      </c>
      <c r="I55" s="257">
        <f>Licitante!I16</f>
        <v>295.69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18</v>
      </c>
      <c r="I57" s="257">
        <f>Licitante!I20</f>
        <v>18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</v>
      </c>
      <c r="I60" s="260">
        <f>Licitante!I26</f>
        <v>35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0</v>
      </c>
      <c r="I62" s="260">
        <f>Licitante!I28</f>
        <v>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610.37799999999993</v>
      </c>
      <c r="I64" s="259">
        <f>SUM(I54:I63)</f>
        <v>610.37799999999993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Ribeirão Preto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195.13636363636363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703.739781818182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610.37799999999993</v>
      </c>
      <c r="I70" s="260">
        <f t="shared" si="3"/>
        <v>610.37799999999993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1509.2541454545456</v>
      </c>
      <c r="I71" s="259">
        <f t="shared" si="4"/>
        <v>1509.2541454545456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1912.3363636363638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Ribeirão Preto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7.8535374276647385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0.62828299421317912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18.592159090909092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6.8419145454545465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68.688000000000002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102.60389405824156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2919.1400395127871</v>
      </c>
      <c r="I85" s="260">
        <f>I32+I71-(I54+I55+I62)+I81</f>
        <v>2919.1400395127871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Ribeirão Preto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220.08543471074381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7.9921698549289175</v>
      </c>
      <c r="I88" s="248">
        <f>G88*I85</f>
        <v>7.9921698549289175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0.59941273911966875</v>
      </c>
      <c r="I89" s="248">
        <f>G89*I85</f>
        <v>0.59941273911966875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0.93508387302668328</v>
      </c>
      <c r="I90" s="286">
        <f>G90*I85</f>
        <v>0.93508387302668328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19.1812076518294</v>
      </c>
      <c r="I91" s="257">
        <f>G91*I85</f>
        <v>19.1812076518294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23.976509564786753</v>
      </c>
      <c r="I92" s="248">
        <f>G92*I85</f>
        <v>23.976509564786753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272.76981839443522</v>
      </c>
      <c r="I94" s="250">
        <f t="shared" si="6"/>
        <v>272.76981839443522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Ribeirão Preto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Ribeirão Preto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272.76981839443522</v>
      </c>
      <c r="I102" s="257">
        <f t="shared" si="8"/>
        <v>272.76981839443522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272.76981839443522</v>
      </c>
      <c r="I104" s="290">
        <f t="shared" si="10"/>
        <v>272.76981839443522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Ribeirão Preto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500.73408289643936</v>
      </c>
      <c r="I109" s="257">
        <f>I115*Licitante!H127</f>
        <v>500.73408289643936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570.95616622977263</v>
      </c>
      <c r="I112" s="259">
        <f t="shared" si="11"/>
        <v>570.95616622977263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Ribeirão Preto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4172.784024136995</v>
      </c>
      <c r="I115" s="259">
        <f>(I32+I71+I81+I104+I108+I110+I111)/(1-Licitante!H127)</f>
        <v>4172.784024136995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Ribeirão Preto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208.63920120684975</v>
      </c>
      <c r="I119" s="257">
        <f>G119*I115</f>
        <v>208.63920120684975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438.1423225343845</v>
      </c>
      <c r="I120" s="248">
        <f>G120*(I115+I119)</f>
        <v>438.1423225343845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610.93084409724042</v>
      </c>
      <c r="I121" s="292">
        <f>I130*F129</f>
        <v>610.93084409724042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Ribeirão Preto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5430.49639197547</v>
      </c>
      <c r="I130" s="259">
        <f>(I115+I119+I120)/(1-F129)</f>
        <v>5430.49639197547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4868.2480281598273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Ribeirão Preto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1717.2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1509.2541454545456</v>
      </c>
      <c r="I136" s="257">
        <f>I71</f>
        <v>1509.2541454545456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102.60389405824156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272.76981839443522</v>
      </c>
      <c r="I138" s="257">
        <f>I104</f>
        <v>272.76981839443522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570.95616622977263</v>
      </c>
      <c r="I139" s="257">
        <f>I112</f>
        <v>570.95616622977263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4172.784024136995</v>
      </c>
      <c r="I140" s="248">
        <f t="shared" si="12"/>
        <v>4172.784024136995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5430.49639197547</v>
      </c>
      <c r="I141" s="257">
        <f t="shared" si="13"/>
        <v>5430.49639197547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5430.5</v>
      </c>
      <c r="I142" s="300">
        <f>ROUND((I115+I119+I120)/(1-(F129)),2)</f>
        <v>5430.5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0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4201D-3532-4BBF-8E6E-03E2EBE96AE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Ribeirão Preto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15293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Ribeirão Preto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Ribeirão Preto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Ribeirão Preto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Ribeirão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155.4408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651.59079999999994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Ribeirão Preto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651.59079999999994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1190.9164872727272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Ribeirão Preto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1831.6680237076721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Ribeirão Preto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5.0148337404727501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0.37611253053545624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0.58673554763531177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12.035600977134601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15.044501221418251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165.10904484364264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Ribeirão Preto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Ribeirão Preto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165.10904484364264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165.10904484364264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Ribeirão Preto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343.38135707517921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413.60344040851254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Ribeirão Preto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2861.5113089598267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Ribeirão Preto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143.07556544799135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300.45868744078183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418.94943741742816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Ribeirão Preto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3723.9949992660281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3338.4298604531309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Ribeirão Preto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1190.9164872727272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165.10904484364264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413.60344040851254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2861.5113089598271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3723.9949992660281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3723.99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A5CEC-3BC9-4AFE-8836-96BC8005B249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Ribeirão Preto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15293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Ribeirão Preto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Ribeirão Preto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Ribeirão Preto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Ribeirão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114.22799999999999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610.37799999999993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Ribeirão Preto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610.37799999999993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1827.0957454545455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Ribeirão Preto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3880.4622617304462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Ribeirão Preto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10.624126657715117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0.79680949932863365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1.2430228189526686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25.49790397851628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31.87237997314535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367.94164127476552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Ribeirão Preto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Ribeirão Preto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367.94164127476552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367.94164127476552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Ribeirão Preto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644.80145268252886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715.02353601586219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Ribeirão Preto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5373.3454390210736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Ribeirão Preto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268.66727195105369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564.20127109721273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786.70318082569111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Ribeirão Preto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6992.9171628950317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6268.9030121912519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Ribeirão Preto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1827.0957454545455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367.94164127476552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715.02353601586219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5373.3454390210736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6992.9171628950317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6992.92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60DE9-2C39-4817-9DB2-39203251B500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Ribeirão Preto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1526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1717.2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Ribeirão Preto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1717.2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1717.2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Ribeirão Preto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195.13636363636363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1912.3363636363638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Ribeirão Preto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Ribeirão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114.22799999999999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610.37799999999993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Ribeirão Preto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195.13636363636363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703.739781818182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610.37799999999993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1509.2541454545456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1912.3363636363638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Ribeirão Preto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7.8535374276647385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0.62828299421317912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18.592159090909092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6.8419145454545465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68.688000000000002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102.60389405824156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2919.1400395127871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Ribeirão Preto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220.08543471074381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7.9921698549289175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0.59941273911966875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0.93508387302668328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19.1812076518294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23.976509564786753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272.76981839443522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Ribeirão Preto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Ribeirão Preto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272.76981839443522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272.76981839443522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Ribeirão Preto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500.73408289643936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570.95616622977263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Ribeirão Preto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4172.784024136995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Ribeirão Preto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208.63920120684975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438.1423225343845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610.93084409724042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Ribeirão Preto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5430.49639197547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Ribeirão Preto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1717.2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1509.2541454545456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102.60389405824156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272.76981839443522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570.95616622977263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4172.784024136995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5430.49639197547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5430.5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C46BB-DA7E-4EE3-985D-5EE09879BB0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Ribeirão Preto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980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1717.2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Ribeirão Preto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1717.2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515.16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2232.36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Ribeirão Preto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186.03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67.647272727272735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253.67727272727274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2486.0372727272729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Ribeirão Preto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497.2074545454546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62.150931818181824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74.581118181818184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37.290559090909092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24.860372727272729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14.916223636363638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4.9720745454545456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198.88298181818183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914.86171636363656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Ribeirão Preto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114.22799999999999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295.69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18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610.37799999999993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Ribeirão Preto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253.67727272727274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914.86171636363656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610.37799999999993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1778.9169890909093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2486.0372727272729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Ribeirão Preto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10.209598655964161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0.81676789247713288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24.169806818181822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8.8944889090909101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89.29440000000001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133.38506227571403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3734.7440513666234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Ribeirão Preto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286.11106512396702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10.225171940771043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0.7668878955578281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1.196345117070212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14.668484599589323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30.67551582231313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343.64347049926852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Ribeirão Preto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Ribeirão Preto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343.64347049926852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343.64347049926852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Ribeirão Preto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621.6174007089852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691.83948404231853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Ribeirão Preto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5180.1450059082099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Ribeirão Preto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259.00725029541053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543.91522562036209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758.41700473825142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Ribeirão Preto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6741.4844865622345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Ribeirão Preto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2232.36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1778.9169890909093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133.38506227571403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343.64347049926852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691.83948404231853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5180.1450059082108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6741.4844865622345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6741.48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1BFEB-1F46-496B-A230-4C87FA8E5290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DRF/Ribeirão Preto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5430.5</v>
      </c>
      <c r="G7" s="349">
        <f>ROUND((1/C7)*F7,7)</f>
        <v>4.5254167000000001</v>
      </c>
      <c r="H7" s="350">
        <f>IF('CALCULO SIMPLES'!B37 = "m2",'Áreas a serem limpas'!B4,0)</f>
        <v>296</v>
      </c>
      <c r="I7" s="351">
        <f>G7*H7</f>
        <v>1339.5233432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5430.5</v>
      </c>
      <c r="G8" s="349">
        <f>ROUND((1/C8)*F8,7)</f>
        <v>4.5254167000000001</v>
      </c>
      <c r="H8" s="350">
        <f>IF('CALCULO SIMPLES'!B37 = "m2",'Áreas a serem limpas'!B5,0)</f>
        <v>11015</v>
      </c>
      <c r="I8" s="351">
        <f t="shared" ref="I8:I14" si="0">G8*H8</f>
        <v>49847.464950499998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5430.5</v>
      </c>
      <c r="G9" s="349">
        <f>ROUND((1/C9)*F9,7)</f>
        <v>12.0677778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5430.5</v>
      </c>
      <c r="G10" s="349">
        <f t="shared" ref="G10:G11" si="1">ROUND((1/C10)*F10,7)</f>
        <v>2.1722000000000001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5430.5</v>
      </c>
      <c r="G11" s="349">
        <f t="shared" si="1"/>
        <v>3.0169443999999999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5430.5</v>
      </c>
      <c r="G12" s="349">
        <f>ROUND((1/C12)*F12,7)</f>
        <v>3.6203333</v>
      </c>
      <c r="H12" s="350">
        <f>IF('CALCULO SIMPLES'!B37 = "m2",'Áreas a serem limpas'!B9,0)</f>
        <v>137</v>
      </c>
      <c r="I12" s="351">
        <f t="shared" si="0"/>
        <v>495.98566210000001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5430.5</v>
      </c>
      <c r="G14" s="349">
        <f>ROUND((1/C14)*F14,7)</f>
        <v>18.101666699999999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6992.92</v>
      </c>
      <c r="G15" s="349">
        <f>ROUND((1/C15)*F15,7)</f>
        <v>23.309733300000001</v>
      </c>
      <c r="H15" s="350">
        <f>IF('CALCULO SIMPLES'!B37 = "m2",'Áreas a serem limpas'!B11,0)</f>
        <v>429</v>
      </c>
      <c r="I15" s="351">
        <f>G15*H15</f>
        <v>9999.8755857000015</v>
      </c>
      <c r="J15" s="353">
        <f>SUM(I7:I15)</f>
        <v>61682.8495415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DRF/Ribeirão Preto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5430.5</v>
      </c>
      <c r="G19" s="362">
        <f>ROUND((1/C19)*F19,7)</f>
        <v>2.0112963000000001</v>
      </c>
      <c r="H19" s="363">
        <f>IF('CALCULO SIMPLES'!B37 = "m2",'Áreas a serem limpas'!B13,0)</f>
        <v>2871</v>
      </c>
      <c r="I19" s="364">
        <f>G19*H19</f>
        <v>5774.4316773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5430.5</v>
      </c>
      <c r="G20" s="362">
        <f t="shared" ref="G20:G22" si="2">ROUND((1/C20)*F20,7)</f>
        <v>0.60338890000000001</v>
      </c>
      <c r="H20" s="363">
        <f>IF('CALCULO SIMPLES'!B37 = "m2",'Áreas a serem limpas'!B14,0)</f>
        <v>974</v>
      </c>
      <c r="I20" s="364">
        <f t="shared" ref="I20:I22" si="3">G20*H20</f>
        <v>587.70078860000001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5430.5</v>
      </c>
      <c r="G21" s="362">
        <f t="shared" si="2"/>
        <v>2.0112963000000001</v>
      </c>
      <c r="H21" s="363">
        <f>IF('CALCULO SIMPLES'!B37 = "m2",'Áreas a serem limpas'!B15,0)</f>
        <v>744</v>
      </c>
      <c r="I21" s="364">
        <f t="shared" si="3"/>
        <v>1496.4044472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5430.5</v>
      </c>
      <c r="G22" s="362">
        <f t="shared" si="2"/>
        <v>2.0112963000000001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5430.5</v>
      </c>
      <c r="G23" s="362">
        <f>ROUND((1/C23)*F23,7)</f>
        <v>2.0112963000000001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5430.5</v>
      </c>
      <c r="G24" s="362">
        <f>ROUND((1/C24)*F24,7)</f>
        <v>5.4304999999999999E-2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7858.5369131000007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DRF/Ribeirão Preto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5430.5</v>
      </c>
      <c r="G29" s="379">
        <f>ROUND(F29*E29,7)</f>
        <v>1.2115446000000001</v>
      </c>
      <c r="H29" s="380">
        <f>IF('CALCULO SIMPLES'!B37 = "m2",'Áreas a serem limpas'!B29+'Áreas a serem limpas'!B30,0)</f>
        <v>1526</v>
      </c>
      <c r="I29" s="381">
        <f>G29*H29</f>
        <v>1848.8170596000002</v>
      </c>
      <c r="J29" s="381">
        <f>I29</f>
        <v>1848.8170596000002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DRF/Ribeirão Preto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6741.48</v>
      </c>
      <c r="G34" s="362">
        <f>F34*E34</f>
        <v>0.29729926800000001</v>
      </c>
      <c r="H34" s="363">
        <f>IF('CALCULO SIMPLES'!B37 = "m2",'Áreas a serem limpas'!B28+'Áreas a serem limpas'!B31,0)</f>
        <v>1422</v>
      </c>
      <c r="I34" s="390">
        <f>G34*H34</f>
        <v>422.75955909600003</v>
      </c>
      <c r="J34" s="391">
        <f>I34</f>
        <v>422.75955909600003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71812.963073295992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DRF/Ribeirão Preto</v>
      </c>
      <c r="B39" s="398" t="s">
        <v>222</v>
      </c>
      <c r="C39" s="387" t="s">
        <v>225</v>
      </c>
      <c r="D39" s="399">
        <f t="shared" ref="D39:D44" si="4">G7</f>
        <v>4.5254167000000001</v>
      </c>
      <c r="E39" s="400"/>
      <c r="F39" s="388">
        <f t="shared" ref="F39:F44" si="5">H7</f>
        <v>296</v>
      </c>
      <c r="G39" s="401">
        <f t="shared" ref="G39:G52" si="6">D39*F39</f>
        <v>1339.5233432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4.5254167000000001</v>
      </c>
      <c r="E40" s="400"/>
      <c r="F40" s="388">
        <f t="shared" si="5"/>
        <v>11015</v>
      </c>
      <c r="G40" s="401">
        <f t="shared" si="6"/>
        <v>49847.464950499998</v>
      </c>
    </row>
    <row r="41" spans="1:12" ht="27.4" customHeight="1">
      <c r="A41" s="403"/>
      <c r="B41" s="403"/>
      <c r="C41" s="387" t="s">
        <v>397</v>
      </c>
      <c r="D41" s="399">
        <f t="shared" si="4"/>
        <v>12.0677778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2.1722000000000001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3.0169443999999999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3.6203333</v>
      </c>
      <c r="E44" s="400"/>
      <c r="F44" s="388">
        <f t="shared" si="5"/>
        <v>137</v>
      </c>
      <c r="G44" s="401">
        <f t="shared" si="6"/>
        <v>495.98566210000001</v>
      </c>
    </row>
    <row r="45" spans="1:12" ht="31" customHeight="1">
      <c r="A45" s="403"/>
      <c r="B45" s="403"/>
      <c r="C45" s="387" t="s">
        <v>399</v>
      </c>
      <c r="D45" s="399">
        <f>G14</f>
        <v>18.101666699999999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23.309733300000001</v>
      </c>
      <c r="E46" s="400"/>
      <c r="F46" s="388">
        <f>H15</f>
        <v>429</v>
      </c>
      <c r="G46" s="401">
        <f t="shared" si="6"/>
        <v>9999.8755857000015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2.0112963000000001</v>
      </c>
      <c r="E47" s="400"/>
      <c r="F47" s="388">
        <f t="shared" ref="F47:F52" si="8">H19</f>
        <v>2871</v>
      </c>
      <c r="G47" s="401">
        <f t="shared" si="6"/>
        <v>5774.4316773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0.60338890000000001</v>
      </c>
      <c r="E48" s="400"/>
      <c r="F48" s="388">
        <f t="shared" si="8"/>
        <v>974</v>
      </c>
      <c r="G48" s="401">
        <f t="shared" si="6"/>
        <v>587.70078860000001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2.0112963000000001</v>
      </c>
      <c r="E49" s="400"/>
      <c r="F49" s="388">
        <f t="shared" si="8"/>
        <v>744</v>
      </c>
      <c r="G49" s="401">
        <f t="shared" si="6"/>
        <v>1496.4044472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2.0112963000000001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2.0112963000000001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5.4304999999999999E-2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1.2115446000000001</v>
      </c>
      <c r="E54" s="400"/>
      <c r="F54" s="388">
        <f>H29</f>
        <v>1526</v>
      </c>
      <c r="G54" s="401">
        <f>D54*F54</f>
        <v>1848.8170596000002</v>
      </c>
    </row>
    <row r="55" spans="1:10" ht="28.4" customHeight="1">
      <c r="A55" s="403"/>
      <c r="B55" s="406"/>
      <c r="C55" s="387" t="s">
        <v>432</v>
      </c>
      <c r="D55" s="411">
        <f>G34</f>
        <v>0.29729926800000001</v>
      </c>
      <c r="E55" s="400"/>
      <c r="F55" s="388">
        <f>H34</f>
        <v>1422</v>
      </c>
      <c r="G55" s="401">
        <f>D55*F55</f>
        <v>422.75955909600003</v>
      </c>
    </row>
    <row r="56" spans="1:10" ht="31" customHeight="1">
      <c r="A56" s="406"/>
      <c r="B56" s="339" t="s">
        <v>201</v>
      </c>
      <c r="C56" s="340"/>
      <c r="D56" s="341" t="str">
        <f>Licitante!B3</f>
        <v>DRF/Ribeirão Preto</v>
      </c>
      <c r="E56" s="341"/>
      <c r="F56" s="342"/>
      <c r="G56" s="412">
        <f>SUM(G39:G55)</f>
        <v>71812.963073295992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296</v>
      </c>
      <c r="D61" s="423" t="s">
        <v>439</v>
      </c>
      <c r="E61" s="424">
        <f>'Servente 20h'!H142</f>
        <v>3723.99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11015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137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2871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974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744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244</v>
      </c>
      <c r="D76" s="423" t="s">
        <v>442</v>
      </c>
      <c r="E76" s="424">
        <f>'Limpador de vidros sem risco- D'!H140</f>
        <v>5430.5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1282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980</v>
      </c>
      <c r="D78" s="423" t="s">
        <v>443</v>
      </c>
      <c r="E78" s="441">
        <f>'Limpador de vidros com risco- D'!H140</f>
        <v>6741.48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442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18985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71812.963073295992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2870.6758333333341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3418.9816666666666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78102.620573295979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1874462.8937591035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0CAF6-5BED-4585-A0AF-04BA396C3A6E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F96ACFA8-7838-4956-8B72-0047065A0DB3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454D11A3-4633-471A-9E76-72C05F7CFE9D}"/>
</file>

<file path=customXml/itemProps2.xml><?xml version="1.0" encoding="utf-8"?>
<ds:datastoreItem xmlns:ds="http://schemas.openxmlformats.org/officeDocument/2006/customXml" ds:itemID="{75B3B350-7B08-455B-93F1-6E5ECE15DD32}"/>
</file>

<file path=customXml/itemProps3.xml><?xml version="1.0" encoding="utf-8"?>
<ds:datastoreItem xmlns:ds="http://schemas.openxmlformats.org/officeDocument/2006/customXml" ds:itemID="{3BCC6D41-9FC1-4009-AA1F-00687C4F5E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2025-11-24T11:51:53Z</dcterms:created>
  <dcterms:modified xsi:type="dcterms:W3CDTF">2025-11-24T11:51:53Z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